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07 VerServ&amp;ProdOntw\07 Beach Handball\Beach Handball (Danny - oud)\Beach Handball Accommodaties\Brondocument\Brondocument 2019\"/>
    </mc:Choice>
  </mc:AlternateContent>
  <bookViews>
    <workbookView xWindow="0" yWindow="0" windowWidth="4605" windowHeight="3525"/>
  </bookViews>
  <sheets>
    <sheet name="Diverse opties velden" sheetId="1" r:id="rId1"/>
    <sheet name="Hekwerken en ballenvangers" sheetId="2" r:id="rId2"/>
  </sheets>
  <definedNames>
    <definedName name="_xlnm.Print_Area" localSheetId="0">'Diverse opties velden'!$A$1:$V$63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E40" i="2" l="1"/>
  <c r="E39" i="2"/>
  <c r="E38" i="2"/>
  <c r="E36" i="2"/>
  <c r="E35" i="2"/>
  <c r="E34" i="2"/>
  <c r="E32" i="2"/>
  <c r="E31" i="2"/>
  <c r="E30" i="2"/>
  <c r="Q24" i="2"/>
  <c r="K24" i="2"/>
  <c r="E24" i="2"/>
  <c r="Q23" i="2"/>
  <c r="K23" i="2"/>
  <c r="E23" i="2"/>
  <c r="Q22" i="2"/>
  <c r="K22" i="2"/>
  <c r="E22" i="2"/>
  <c r="Q21" i="2"/>
  <c r="Q25" i="2" s="1"/>
  <c r="K21" i="2"/>
  <c r="K25" i="2" s="1"/>
  <c r="E21" i="2"/>
  <c r="E25" i="2" s="1"/>
  <c r="Q19" i="2"/>
  <c r="K19" i="2"/>
  <c r="E19" i="2"/>
  <c r="Q18" i="2"/>
  <c r="K18" i="2"/>
  <c r="E18" i="2"/>
  <c r="Q17" i="2"/>
  <c r="K17" i="2"/>
  <c r="E17" i="2"/>
  <c r="Q16" i="2"/>
  <c r="Q20" i="2" s="1"/>
  <c r="O16" i="2"/>
  <c r="I16" i="2"/>
  <c r="K16" i="2" s="1"/>
  <c r="K20" i="2" s="1"/>
  <c r="E16" i="2"/>
  <c r="E20" i="2" s="1"/>
  <c r="Q14" i="2"/>
  <c r="K14" i="2"/>
  <c r="E14" i="2"/>
  <c r="Q13" i="2"/>
  <c r="K13" i="2"/>
  <c r="E13" i="2"/>
  <c r="Q12" i="2"/>
  <c r="K12" i="2"/>
  <c r="E12" i="2"/>
  <c r="Q11" i="2"/>
  <c r="Q15" i="2" s="1"/>
  <c r="O11" i="2"/>
  <c r="I11" i="2"/>
  <c r="K11" i="2" s="1"/>
  <c r="K15" i="2" s="1"/>
  <c r="E11" i="2"/>
  <c r="E15" i="2" s="1"/>
  <c r="E8" i="2"/>
  <c r="Q6" i="2"/>
  <c r="K6" i="2"/>
  <c r="E6" i="2"/>
  <c r="Q5" i="2"/>
  <c r="K5" i="2"/>
  <c r="E5" i="2"/>
  <c r="Q4" i="2"/>
  <c r="Q8" i="2" s="1"/>
  <c r="K4" i="2"/>
  <c r="K8" i="2" s="1"/>
  <c r="E4" i="2"/>
  <c r="G32" i="1"/>
  <c r="I32" i="1" s="1"/>
  <c r="G31" i="1"/>
  <c r="I31" i="1" s="1"/>
  <c r="G30" i="1"/>
  <c r="I30" i="1" s="1"/>
  <c r="D24" i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D18" i="1"/>
  <c r="E18" i="1" s="1"/>
  <c r="F18" i="1" s="1"/>
  <c r="D17" i="1"/>
  <c r="E17" i="1" s="1"/>
  <c r="F17" i="1" s="1"/>
  <c r="D16" i="1"/>
  <c r="E16" i="1" s="1"/>
  <c r="F16" i="1" s="1"/>
  <c r="S9" i="1"/>
  <c r="R9" i="1"/>
  <c r="S8" i="1"/>
  <c r="R8" i="1"/>
  <c r="Q8" i="1"/>
  <c r="S7" i="1"/>
  <c r="R7" i="1"/>
  <c r="S6" i="1"/>
  <c r="R6" i="1"/>
  <c r="Q6" i="1"/>
  <c r="S5" i="1"/>
  <c r="R5" i="1"/>
  <c r="S4" i="1"/>
  <c r="R4" i="1"/>
  <c r="Q4" i="1"/>
  <c r="H16" i="1" l="1"/>
  <c r="G16" i="1"/>
  <c r="I16" i="1"/>
  <c r="H22" i="1"/>
  <c r="I22" i="1"/>
  <c r="G22" i="1"/>
  <c r="H24" i="1"/>
  <c r="I24" i="1"/>
  <c r="G24" i="1"/>
  <c r="H18" i="1"/>
  <c r="G18" i="1"/>
  <c r="I18" i="1"/>
  <c r="I19" i="1"/>
  <c r="H19" i="1"/>
  <c r="G19" i="1"/>
  <c r="G23" i="1"/>
  <c r="I23" i="1"/>
  <c r="H23" i="1"/>
  <c r="H20" i="1"/>
  <c r="G20" i="1"/>
  <c r="I20" i="1"/>
  <c r="I17" i="1"/>
  <c r="H17" i="1"/>
  <c r="G17" i="1"/>
  <c r="G21" i="1"/>
  <c r="I21" i="1"/>
  <c r="H21" i="1"/>
</calcChain>
</file>

<file path=xl/comments1.xml><?xml version="1.0" encoding="utf-8"?>
<comments xmlns="http://schemas.openxmlformats.org/spreadsheetml/2006/main">
  <authors>
    <author>Edwin van de Beeten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Edwin van de Beeten:</t>
        </r>
        <r>
          <rPr>
            <sz val="9"/>
            <color indexed="81"/>
            <rFont val="Tahoma"/>
            <family val="2"/>
          </rPr>
          <t xml:space="preserve">
Grondwerk betreft de volgende werkzaamheden:
- Uitvoeren diverse meldingen zoals: KLIC melding, melding besluit bodemkwaliteit;
- Frezen van bestaande grasmat;
- Ontgraven cunet beachveld en vrijkomende grond vervoeren naar  depot op werkterrein;
- Leveren en aanbrengen beachzand;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Stortkosten berekend op teerhoudend asfalt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Op basis van 1 veld =
2 doelen incl. montagekosten
1x veldmarkering  </t>
        </r>
      </text>
    </comment>
    <comment ref="H5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Op basis van 1 veld =
2 doelen incl. montagekosten
1x veldmarkering  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Op basis van 2 velden=
4 doelen incl. montagekosten
2 x veldmarkeringen
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Op basis van 2 velden=
4 doelen incl. montagekosten
2 x veldmarkeringen
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Op basis van 3 velden=
6 doelen incl. montagekosten
3x veldmarkeringen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Edwin van de Beeten:</t>
        </r>
        <r>
          <rPr>
            <sz val="9"/>
            <color indexed="81"/>
            <rFont val="Tahoma"/>
            <charset val="1"/>
          </rPr>
          <t xml:space="preserve">
Op basis van 3 velden=
6 doelen incl. montagekosten
3x veldmarkeringen</t>
        </r>
      </text>
    </comment>
  </commentList>
</comments>
</file>

<file path=xl/sharedStrings.xml><?xml version="1.0" encoding="utf-8"?>
<sst xmlns="http://schemas.openxmlformats.org/spreadsheetml/2006/main" count="174" uniqueCount="76">
  <si>
    <t xml:space="preserve">Diverse Beach Handbalvelden/ accommodaties </t>
  </si>
  <si>
    <t>Verharding</t>
  </si>
  <si>
    <t>Hekwerken</t>
  </si>
  <si>
    <t xml:space="preserve">Hekwerk </t>
  </si>
  <si>
    <t xml:space="preserve">Totaal </t>
  </si>
  <si>
    <t>Totaal</t>
  </si>
  <si>
    <t xml:space="preserve">Maatgeving </t>
  </si>
  <si>
    <t>Drainage op</t>
  </si>
  <si>
    <t>Drainage</t>
  </si>
  <si>
    <t xml:space="preserve">Omrandingselement </t>
  </si>
  <si>
    <t>Grondwerk</t>
  </si>
  <si>
    <t>Inrichtingsmaterialen</t>
  </si>
  <si>
    <t>Leveranties zand Klasse A op bestaand asfalt</t>
  </si>
  <si>
    <t>Leveranties zand Klasse A op bestaande ondergrond</t>
  </si>
  <si>
    <t>30x 30x 4,5</t>
  </si>
  <si>
    <t>incl. poorten</t>
  </si>
  <si>
    <t xml:space="preserve">Boarding </t>
  </si>
  <si>
    <t>Op asfalt incl. drainage en verhoogde omranding</t>
  </si>
  <si>
    <t xml:space="preserve">Op zand / gras </t>
  </si>
  <si>
    <t>Op natuurlijke ondergrond na ontgraven cunet</t>
  </si>
  <si>
    <t>bestaande HWA</t>
  </si>
  <si>
    <t>incl. infiltratie voorziening</t>
  </si>
  <si>
    <t>(Opsluitband voorzien van epdm bovenzijde)</t>
  </si>
  <si>
    <t>(Verhoogde omranding)</t>
  </si>
  <si>
    <t>Pad 1,5m breed</t>
  </si>
  <si>
    <t>zonder ballenvanger</t>
  </si>
  <si>
    <t>met ballenvanger rondom</t>
  </si>
  <si>
    <t>met ballenvanger korte zijde</t>
  </si>
  <si>
    <t>met ballenvanger lange zijde</t>
  </si>
  <si>
    <t>hoogte: 116 cm</t>
  </si>
  <si>
    <t>(natuurlijke ondergrond)</t>
  </si>
  <si>
    <t>33-18 meter  (30 cm diepte)</t>
  </si>
  <si>
    <t>33- 18 meter (40 cm diepte)</t>
  </si>
  <si>
    <t>33-36 meter (30 cm diepte)</t>
  </si>
  <si>
    <t>33-36 meter (40 cm diepte)</t>
  </si>
  <si>
    <t>33-48 meter (30 cm diepte)</t>
  </si>
  <si>
    <t>33-48 meter (40 cm diepte)</t>
  </si>
  <si>
    <t xml:space="preserve">Beach zand conform classificaties NEVOBO </t>
  </si>
  <si>
    <t>Cunet dikte m</t>
  </si>
  <si>
    <t>lengte</t>
  </si>
  <si>
    <t xml:space="preserve">breedte </t>
  </si>
  <si>
    <t>oppervlakte</t>
  </si>
  <si>
    <t>aan te brengen zand in m3</t>
  </si>
  <si>
    <t>Tonage</t>
  </si>
  <si>
    <t>Zand klasse A</t>
  </si>
  <si>
    <t>Zand klasse B</t>
  </si>
  <si>
    <t>Zand klasse C</t>
  </si>
  <si>
    <t>asfalt incl. drainage</t>
  </si>
  <si>
    <t>m1 drainage</t>
  </si>
  <si>
    <t>Drainage buis</t>
  </si>
  <si>
    <t>hoofddrain</t>
  </si>
  <si>
    <t>putten</t>
  </si>
  <si>
    <t>eindkappen</t>
  </si>
  <si>
    <t>totaal</t>
  </si>
  <si>
    <t>infiltratievoorziening</t>
  </si>
  <si>
    <t>Totaal incl. infiltr.vz</t>
  </si>
  <si>
    <t xml:space="preserve">DSM hekwerk 1,10m hoog, zonder ballenvanger  </t>
  </si>
  <si>
    <t>Veld afmeting</t>
  </si>
  <si>
    <t>Soort</t>
  </si>
  <si>
    <t>Hoeveelheid</t>
  </si>
  <si>
    <t>Prijs per eenheid</t>
  </si>
  <si>
    <t>Bedrag</t>
  </si>
  <si>
    <t>33x18</t>
  </si>
  <si>
    <t>Staafmat</t>
  </si>
  <si>
    <t>33x36</t>
  </si>
  <si>
    <t>33x48</t>
  </si>
  <si>
    <t>Looppoort 1,20 m breed</t>
  </si>
  <si>
    <t>Materieelpoort 4,00 m breed</t>
  </si>
  <si>
    <t>Totaal:</t>
  </si>
  <si>
    <t>Hekwerk met ballenvanger</t>
  </si>
  <si>
    <t>Korte zijde</t>
  </si>
  <si>
    <t>Lange zijde</t>
  </si>
  <si>
    <t>Rondom</t>
  </si>
  <si>
    <t>Ballenvanger 4 meter hoog verzinkt</t>
  </si>
  <si>
    <t>Verwijderen asfalt incl. stortkosten</t>
  </si>
  <si>
    <t>Op natuurlijke ondergrond na ontgraven en afvoeren asfalt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</si>
</sst>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0" borderId="0" xfId="0" applyFont="1"/>
    <xf numFmtId="164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44" fontId="0" fillId="4" borderId="2" xfId="0" applyNumberFormat="1" applyFill="1" applyBorder="1"/>
    <xf numFmtId="164" fontId="0" fillId="4" borderId="2" xfId="0" applyNumberFormat="1" applyFill="1" applyBorder="1"/>
    <xf numFmtId="44" fontId="0" fillId="5" borderId="2" xfId="0" applyNumberFormat="1" applyFill="1" applyBorder="1"/>
    <xf numFmtId="44" fontId="0" fillId="0" borderId="0" xfId="0" applyNumberFormat="1"/>
    <xf numFmtId="0" fontId="2" fillId="0" borderId="2" xfId="0" applyFont="1" applyBorder="1" applyAlignment="1">
      <alignment wrapText="1"/>
    </xf>
    <xf numFmtId="44" fontId="0" fillId="0" borderId="2" xfId="0" applyNumberFormat="1" applyBorder="1"/>
    <xf numFmtId="164" fontId="0" fillId="0" borderId="2" xfId="0" applyNumberFormat="1" applyBorder="1"/>
    <xf numFmtId="0" fontId="5" fillId="4" borderId="2" xfId="0" applyFont="1" applyFill="1" applyBorder="1" applyAlignment="1">
      <alignment wrapText="1"/>
    </xf>
    <xf numFmtId="164" fontId="0" fillId="0" borderId="0" xfId="0" applyNumberFormat="1"/>
    <xf numFmtId="0" fontId="6" fillId="0" borderId="0" xfId="0" applyFont="1"/>
    <xf numFmtId="0" fontId="0" fillId="2" borderId="0" xfId="0" applyFill="1"/>
    <xf numFmtId="164" fontId="0" fillId="2" borderId="0" xfId="0" applyNumberFormat="1" applyFill="1"/>
    <xf numFmtId="0" fontId="0" fillId="4" borderId="3" xfId="0" applyFill="1" applyBorder="1"/>
    <xf numFmtId="164" fontId="0" fillId="4" borderId="3" xfId="0" applyNumberFormat="1" applyFill="1" applyBorder="1"/>
    <xf numFmtId="44" fontId="0" fillId="4" borderId="3" xfId="0" applyNumberFormat="1" applyFill="1" applyBorder="1"/>
    <xf numFmtId="0" fontId="0" fillId="0" borderId="3" xfId="0" applyBorder="1"/>
    <xf numFmtId="164" fontId="0" fillId="0" borderId="3" xfId="0" applyNumberFormat="1" applyBorder="1"/>
    <xf numFmtId="44" fontId="0" fillId="0" borderId="3" xfId="0" applyNumberFormat="1" applyBorder="1"/>
    <xf numFmtId="0" fontId="0" fillId="2" borderId="3" xfId="0" applyFill="1" applyBorder="1"/>
    <xf numFmtId="164" fontId="0" fillId="2" borderId="3" xfId="0" applyNumberFormat="1" applyFill="1" applyBorder="1"/>
    <xf numFmtId="44" fontId="0" fillId="2" borderId="3" xfId="0" applyNumberFormat="1" applyFill="1" applyBorder="1"/>
    <xf numFmtId="164" fontId="0" fillId="3" borderId="0" xfId="0" applyNumberFormat="1" applyFill="1"/>
    <xf numFmtId="44" fontId="0" fillId="3" borderId="0" xfId="0" applyNumberFormat="1" applyFill="1"/>
    <xf numFmtId="0" fontId="0" fillId="6" borderId="4" xfId="0" applyFill="1" applyBorder="1"/>
    <xf numFmtId="164" fontId="0" fillId="6" borderId="4" xfId="0" applyNumberFormat="1" applyFill="1" applyBorder="1"/>
    <xf numFmtId="0" fontId="2" fillId="6" borderId="4" xfId="0" applyFont="1" applyFill="1" applyBorder="1"/>
    <xf numFmtId="0" fontId="2" fillId="4" borderId="4" xfId="0" applyFont="1" applyFill="1" applyBorder="1" applyAlignment="1">
      <alignment wrapText="1"/>
    </xf>
    <xf numFmtId="0" fontId="0" fillId="0" borderId="4" xfId="0" applyBorder="1"/>
    <xf numFmtId="44" fontId="0" fillId="0" borderId="4" xfId="0" applyNumberFormat="1" applyBorder="1"/>
    <xf numFmtId="164" fontId="2" fillId="0" borderId="4" xfId="0" applyNumberFormat="1" applyFont="1" applyBorder="1"/>
    <xf numFmtId="0" fontId="5" fillId="4" borderId="4" xfId="0" applyFont="1" applyFill="1" applyBorder="1" applyAlignment="1">
      <alignment wrapText="1"/>
    </xf>
    <xf numFmtId="0" fontId="0" fillId="8" borderId="0" xfId="0" applyFill="1"/>
    <xf numFmtId="44" fontId="0" fillId="8" borderId="0" xfId="0" applyNumberFormat="1" applyFill="1"/>
    <xf numFmtId="0" fontId="2" fillId="9" borderId="4" xfId="0" applyFont="1" applyFill="1" applyBorder="1"/>
    <xf numFmtId="0" fontId="0" fillId="9" borderId="0" xfId="0" applyFill="1"/>
    <xf numFmtId="44" fontId="0" fillId="9" borderId="0" xfId="0" applyNumberFormat="1" applyFill="1"/>
    <xf numFmtId="44" fontId="2" fillId="9" borderId="4" xfId="0" applyNumberFormat="1" applyFont="1" applyFill="1" applyBorder="1"/>
    <xf numFmtId="0" fontId="12" fillId="8" borderId="0" xfId="0" applyFont="1" applyFill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44" fontId="0" fillId="0" borderId="10" xfId="0" applyNumberFormat="1" applyBorder="1"/>
    <xf numFmtId="0" fontId="0" fillId="9" borderId="5" xfId="0" applyFill="1" applyBorder="1"/>
    <xf numFmtId="44" fontId="0" fillId="9" borderId="5" xfId="0" applyNumberFormat="1" applyFill="1" applyBorder="1"/>
    <xf numFmtId="0" fontId="0" fillId="7" borderId="0" xfId="0" applyFill="1"/>
    <xf numFmtId="44" fontId="0" fillId="7" borderId="0" xfId="0" applyNumberFormat="1" applyFill="1"/>
    <xf numFmtId="44" fontId="12" fillId="0" borderId="0" xfId="0" applyNumberFormat="1" applyFont="1"/>
    <xf numFmtId="44" fontId="0" fillId="0" borderId="2" xfId="0" applyNumberFormat="1" applyFill="1" applyBorder="1"/>
    <xf numFmtId="0" fontId="4" fillId="3" borderId="0" xfId="0" applyFont="1" applyFill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1" fillId="7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V32"/>
  <sheetViews>
    <sheetView tabSelected="1" zoomScale="70" zoomScaleNormal="70" workbookViewId="0">
      <selection activeCell="C12" sqref="C12"/>
    </sheetView>
  </sheetViews>
  <sheetFormatPr defaultRowHeight="15" x14ac:dyDescent="0.25"/>
  <cols>
    <col min="1" max="1" width="13.85546875" bestFit="1" customWidth="1"/>
    <col min="2" max="2" width="15.42578125" bestFit="1" customWidth="1"/>
    <col min="3" max="3" width="17.85546875" customWidth="1"/>
    <col min="4" max="4" width="20.85546875" style="21" bestFit="1" customWidth="1"/>
    <col min="5" max="5" width="26.140625" bestFit="1" customWidth="1"/>
    <col min="6" max="6" width="12.7109375" bestFit="1" customWidth="1"/>
    <col min="7" max="7" width="12.7109375" customWidth="1"/>
    <col min="8" max="8" width="20.28515625" bestFit="1" customWidth="1"/>
    <col min="9" max="9" width="23.28515625" customWidth="1"/>
    <col min="10" max="10" width="20.85546875" customWidth="1"/>
    <col min="11" max="11" width="18.7109375" bestFit="1" customWidth="1"/>
    <col min="12" max="12" width="12.7109375" bestFit="1" customWidth="1"/>
    <col min="13" max="13" width="18.7109375" bestFit="1" customWidth="1"/>
    <col min="14" max="14" width="16.85546875" customWidth="1"/>
    <col min="15" max="15" width="16.42578125" customWidth="1"/>
    <col min="16" max="16" width="14.42578125" bestFit="1" customWidth="1"/>
    <col min="17" max="17" width="20.7109375" customWidth="1"/>
    <col min="18" max="18" width="24.7109375" bestFit="1" customWidth="1"/>
    <col min="19" max="19" width="23.42578125" bestFit="1" customWidth="1"/>
    <col min="20" max="20" width="24" customWidth="1"/>
    <col min="22" max="22" width="11.42578125" bestFit="1" customWidth="1"/>
  </cols>
  <sheetData>
    <row r="1" spans="1:22" ht="18.75" x14ac:dyDescent="0.3">
      <c r="A1" s="70" t="s">
        <v>0</v>
      </c>
      <c r="B1" s="70"/>
      <c r="C1" s="70"/>
      <c r="D1" s="70"/>
      <c r="E1" s="70"/>
      <c r="F1" s="70"/>
      <c r="G1" s="1"/>
      <c r="H1" s="1"/>
      <c r="I1" s="1"/>
      <c r="J1" s="1"/>
      <c r="K1" s="2" t="s">
        <v>1</v>
      </c>
      <c r="L1" s="2" t="s">
        <v>2</v>
      </c>
      <c r="M1" s="2" t="s">
        <v>3</v>
      </c>
      <c r="N1" s="2" t="s">
        <v>3</v>
      </c>
      <c r="O1" s="2" t="s">
        <v>3</v>
      </c>
      <c r="P1" s="3"/>
      <c r="Q1" s="4" t="s">
        <v>4</v>
      </c>
      <c r="R1" s="4" t="s">
        <v>5</v>
      </c>
      <c r="S1" s="4" t="s">
        <v>5</v>
      </c>
      <c r="T1" s="4" t="s">
        <v>5</v>
      </c>
      <c r="U1" s="5"/>
      <c r="V1" s="5"/>
    </row>
    <row r="2" spans="1:22" x14ac:dyDescent="0.25">
      <c r="A2" s="2" t="s">
        <v>6</v>
      </c>
      <c r="B2" s="2" t="s">
        <v>7</v>
      </c>
      <c r="C2" s="2" t="s">
        <v>8</v>
      </c>
      <c r="D2" s="6" t="s">
        <v>9</v>
      </c>
      <c r="E2" s="2" t="s">
        <v>9</v>
      </c>
      <c r="F2" s="2" t="s">
        <v>10</v>
      </c>
      <c r="G2" s="67" t="s">
        <v>74</v>
      </c>
      <c r="H2" s="71" t="s">
        <v>11</v>
      </c>
      <c r="I2" s="73" t="s">
        <v>12</v>
      </c>
      <c r="J2" s="75" t="s">
        <v>13</v>
      </c>
      <c r="K2" s="2" t="s">
        <v>14</v>
      </c>
      <c r="L2" s="2" t="s">
        <v>15</v>
      </c>
      <c r="M2" s="2" t="s">
        <v>15</v>
      </c>
      <c r="N2" s="2" t="s">
        <v>15</v>
      </c>
      <c r="O2" s="2" t="s">
        <v>15</v>
      </c>
      <c r="P2" s="7" t="s">
        <v>16</v>
      </c>
      <c r="Q2" s="65" t="s">
        <v>17</v>
      </c>
      <c r="R2" s="4" t="s">
        <v>18</v>
      </c>
      <c r="S2" s="65" t="s">
        <v>19</v>
      </c>
      <c r="T2" s="65" t="s">
        <v>75</v>
      </c>
      <c r="V2" s="8"/>
    </row>
    <row r="3" spans="1:22" ht="29.25" customHeight="1" x14ac:dyDescent="0.25">
      <c r="A3" s="2"/>
      <c r="B3" s="7" t="s">
        <v>20</v>
      </c>
      <c r="C3" s="7" t="s">
        <v>21</v>
      </c>
      <c r="D3" s="9" t="s">
        <v>22</v>
      </c>
      <c r="E3" s="7" t="s">
        <v>23</v>
      </c>
      <c r="F3" s="10"/>
      <c r="G3" s="68"/>
      <c r="H3" s="72"/>
      <c r="I3" s="74"/>
      <c r="J3" s="76"/>
      <c r="K3" s="10" t="s">
        <v>24</v>
      </c>
      <c r="L3" s="7" t="s">
        <v>25</v>
      </c>
      <c r="M3" s="7" t="s">
        <v>26</v>
      </c>
      <c r="N3" s="7" t="s">
        <v>27</v>
      </c>
      <c r="O3" s="7" t="s">
        <v>28</v>
      </c>
      <c r="P3" s="2" t="s">
        <v>29</v>
      </c>
      <c r="Q3" s="66"/>
      <c r="R3" s="11" t="s">
        <v>30</v>
      </c>
      <c r="S3" s="66"/>
      <c r="T3" s="66"/>
    </row>
    <row r="4" spans="1:22" ht="30" x14ac:dyDescent="0.25">
      <c r="A4" s="12" t="s">
        <v>31</v>
      </c>
      <c r="B4" s="13">
        <v>2062.5</v>
      </c>
      <c r="C4" s="13">
        <v>0</v>
      </c>
      <c r="D4" s="14">
        <v>4801.1400000000003</v>
      </c>
      <c r="E4" s="13">
        <v>23752</v>
      </c>
      <c r="F4" s="13">
        <v>4732</v>
      </c>
      <c r="G4" s="13">
        <v>6518.1</v>
      </c>
      <c r="H4" s="13">
        <v>2683</v>
      </c>
      <c r="I4" s="13">
        <v>3678.2</v>
      </c>
      <c r="J4" s="13">
        <v>2347.79</v>
      </c>
      <c r="K4" s="13">
        <v>612</v>
      </c>
      <c r="L4" s="13">
        <v>3965.6</v>
      </c>
      <c r="M4" s="13">
        <v>0</v>
      </c>
      <c r="N4" s="13">
        <v>0</v>
      </c>
      <c r="O4" s="13">
        <v>0</v>
      </c>
      <c r="P4" s="13">
        <v>0</v>
      </c>
      <c r="Q4" s="15">
        <f>B4+C4+E4+H4+I4+K4+L4+M4+N4+O4+P4</f>
        <v>36753.299999999996</v>
      </c>
      <c r="R4" s="15">
        <f>B4+C4+D4+E4+F4+H4+J4+K4+L4+M4+N4+O4+P4</f>
        <v>44956.03</v>
      </c>
      <c r="S4" s="15">
        <f>B4+C4+D4+E4+F4+H4+J4+K4+L4+M4+N4+O4+P4</f>
        <v>44956.03</v>
      </c>
      <c r="T4" s="15">
        <f>C4+D4+E4+G4+J4+K4+L4+M4+N4+O4+P4+B4+H4</f>
        <v>46742.13</v>
      </c>
      <c r="V4" s="16"/>
    </row>
    <row r="5" spans="1:22" ht="30" x14ac:dyDescent="0.25">
      <c r="A5" s="17" t="s">
        <v>32</v>
      </c>
      <c r="B5" s="18">
        <v>2062.5</v>
      </c>
      <c r="C5" s="18">
        <v>0</v>
      </c>
      <c r="D5" s="19">
        <v>4801.1400000000003</v>
      </c>
      <c r="E5" s="18">
        <v>0</v>
      </c>
      <c r="F5" s="18">
        <v>6107</v>
      </c>
      <c r="G5" s="18">
        <v>6518.1</v>
      </c>
      <c r="H5" s="18">
        <v>2683</v>
      </c>
      <c r="I5" s="18"/>
      <c r="J5" s="18">
        <v>3130.38</v>
      </c>
      <c r="K5" s="18">
        <v>612</v>
      </c>
      <c r="L5" s="18">
        <v>3965.6</v>
      </c>
      <c r="M5" s="18">
        <v>0</v>
      </c>
      <c r="N5" s="18">
        <v>0</v>
      </c>
      <c r="O5" s="18">
        <v>0</v>
      </c>
      <c r="P5" s="18">
        <v>0</v>
      </c>
      <c r="Q5" s="18"/>
      <c r="R5" s="18">
        <f t="shared" ref="R5:R9" si="0">B5+C5+D5+E5+F5+H5+J5+K5+L5+M5+N5+O5+P5</f>
        <v>23361.62</v>
      </c>
      <c r="S5" s="18">
        <f t="shared" ref="S5:S9" si="1">B5+C5+D5+E5+F5+H5+J5+K5+L5+M5+N5+O5+P5</f>
        <v>23361.62</v>
      </c>
      <c r="T5" s="64">
        <f t="shared" ref="T5:T9" si="2">C5+D5+E5+G5+J5+K5+L5+M5+N5+O5+P5+B5+H5</f>
        <v>23772.720000000001</v>
      </c>
      <c r="V5" s="16"/>
    </row>
    <row r="6" spans="1:22" ht="30" x14ac:dyDescent="0.25">
      <c r="A6" s="12" t="s">
        <v>33</v>
      </c>
      <c r="B6" s="13">
        <v>2371</v>
      </c>
      <c r="C6" s="13">
        <v>0</v>
      </c>
      <c r="D6" s="14">
        <v>6325.36</v>
      </c>
      <c r="E6" s="13">
        <v>29437.5</v>
      </c>
      <c r="F6" s="13">
        <v>8862</v>
      </c>
      <c r="G6" s="13">
        <v>13036.2</v>
      </c>
      <c r="H6" s="13">
        <v>5366</v>
      </c>
      <c r="I6" s="13">
        <v>7356.39</v>
      </c>
      <c r="J6" s="13">
        <v>4695.57</v>
      </c>
      <c r="K6" s="13">
        <v>1188</v>
      </c>
      <c r="L6" s="13">
        <v>5027.6000000000004</v>
      </c>
      <c r="M6" s="13">
        <v>0</v>
      </c>
      <c r="N6" s="13">
        <v>0</v>
      </c>
      <c r="O6" s="13">
        <v>0</v>
      </c>
      <c r="P6" s="13">
        <v>0</v>
      </c>
      <c r="Q6" s="15">
        <f>B6+C6+E6+H6+I6+K6+L6+M6+N6+O6+P6</f>
        <v>50746.49</v>
      </c>
      <c r="R6" s="15">
        <f t="shared" si="0"/>
        <v>63273.03</v>
      </c>
      <c r="S6" s="15">
        <f t="shared" si="1"/>
        <v>63273.03</v>
      </c>
      <c r="T6" s="15">
        <f t="shared" si="2"/>
        <v>67447.23</v>
      </c>
      <c r="V6" s="16"/>
    </row>
    <row r="7" spans="1:22" ht="30" x14ac:dyDescent="0.25">
      <c r="A7" s="17" t="s">
        <v>34</v>
      </c>
      <c r="B7" s="18">
        <v>2371</v>
      </c>
      <c r="C7" s="18">
        <v>0</v>
      </c>
      <c r="D7" s="19">
        <v>6325.36</v>
      </c>
      <c r="E7" s="18">
        <v>0</v>
      </c>
      <c r="F7" s="18">
        <v>11617</v>
      </c>
      <c r="G7" s="18">
        <v>13036.2</v>
      </c>
      <c r="H7" s="18">
        <v>5366</v>
      </c>
      <c r="I7" s="18"/>
      <c r="J7" s="18">
        <v>6260.76</v>
      </c>
      <c r="K7" s="18">
        <v>1188</v>
      </c>
      <c r="L7" s="18">
        <v>5027.6000000000004</v>
      </c>
      <c r="M7" s="18">
        <v>0</v>
      </c>
      <c r="N7" s="18">
        <v>0</v>
      </c>
      <c r="O7" s="18">
        <v>0</v>
      </c>
      <c r="P7" s="18">
        <v>0</v>
      </c>
      <c r="Q7" s="18"/>
      <c r="R7" s="18">
        <f t="shared" si="0"/>
        <v>38155.72</v>
      </c>
      <c r="S7" s="18">
        <f t="shared" si="1"/>
        <v>38155.72</v>
      </c>
      <c r="T7" s="64">
        <f t="shared" si="2"/>
        <v>39574.92</v>
      </c>
      <c r="V7" s="16"/>
    </row>
    <row r="8" spans="1:22" ht="30" x14ac:dyDescent="0.25">
      <c r="A8" s="20" t="s">
        <v>35</v>
      </c>
      <c r="B8" s="13">
        <v>2535.5</v>
      </c>
      <c r="C8" s="13">
        <v>0</v>
      </c>
      <c r="D8" s="14">
        <v>7490.88</v>
      </c>
      <c r="E8" s="13">
        <v>34125</v>
      </c>
      <c r="F8" s="13">
        <v>11717</v>
      </c>
      <c r="G8" s="13">
        <v>17339.099999999999</v>
      </c>
      <c r="H8" s="13">
        <v>8049</v>
      </c>
      <c r="I8" s="13">
        <v>9808.52</v>
      </c>
      <c r="J8" s="13">
        <v>6260.76</v>
      </c>
      <c r="K8" s="13">
        <v>1458</v>
      </c>
      <c r="L8" s="13">
        <v>5735.6</v>
      </c>
      <c r="M8" s="13">
        <v>0</v>
      </c>
      <c r="N8" s="13">
        <v>0</v>
      </c>
      <c r="O8" s="13">
        <v>0</v>
      </c>
      <c r="P8" s="13">
        <v>0</v>
      </c>
      <c r="Q8" s="15">
        <f>B8+C8+E8+H8+I8+K8+L8+M8+N8+O8+P8</f>
        <v>61711.62</v>
      </c>
      <c r="R8" s="15">
        <f t="shared" si="0"/>
        <v>77371.740000000005</v>
      </c>
      <c r="S8" s="15">
        <f t="shared" si="1"/>
        <v>77371.740000000005</v>
      </c>
      <c r="T8" s="15">
        <f t="shared" si="2"/>
        <v>82993.84</v>
      </c>
      <c r="V8" s="16"/>
    </row>
    <row r="9" spans="1:22" ht="30" x14ac:dyDescent="0.25">
      <c r="A9" s="17" t="s">
        <v>36</v>
      </c>
      <c r="B9" s="18">
        <v>2535.5</v>
      </c>
      <c r="C9" s="18">
        <v>0</v>
      </c>
      <c r="D9" s="19">
        <v>7490.88</v>
      </c>
      <c r="E9" s="18">
        <v>0</v>
      </c>
      <c r="F9" s="18">
        <v>15327</v>
      </c>
      <c r="G9" s="18">
        <v>17339.099999999999</v>
      </c>
      <c r="H9" s="18">
        <v>8049</v>
      </c>
      <c r="I9" s="18"/>
      <c r="J9" s="18">
        <v>8347.68</v>
      </c>
      <c r="K9" s="18">
        <v>1458</v>
      </c>
      <c r="L9" s="18">
        <v>5735.6</v>
      </c>
      <c r="M9" s="18">
        <v>0</v>
      </c>
      <c r="N9" s="18">
        <v>0</v>
      </c>
      <c r="O9" s="18">
        <v>0</v>
      </c>
      <c r="P9" s="18">
        <v>0</v>
      </c>
      <c r="Q9" s="18"/>
      <c r="R9" s="18">
        <f t="shared" si="0"/>
        <v>48943.66</v>
      </c>
      <c r="S9" s="18">
        <f t="shared" si="1"/>
        <v>48943.66</v>
      </c>
      <c r="T9" s="64">
        <f t="shared" si="2"/>
        <v>50955.76</v>
      </c>
      <c r="V9" s="16"/>
    </row>
    <row r="12" spans="1:22" x14ac:dyDescent="0.25">
      <c r="M12" s="22"/>
    </row>
    <row r="13" spans="1:22" x14ac:dyDescent="0.25">
      <c r="A13" s="69" t="s">
        <v>37</v>
      </c>
      <c r="B13" s="69"/>
      <c r="C13" s="69"/>
      <c r="D13" s="69"/>
      <c r="E13" s="69"/>
      <c r="F13" s="69"/>
      <c r="G13" s="69"/>
      <c r="H13" s="69"/>
      <c r="I13" s="69"/>
      <c r="J13" s="22"/>
    </row>
    <row r="15" spans="1:22" x14ac:dyDescent="0.25">
      <c r="A15" s="23" t="s">
        <v>38</v>
      </c>
      <c r="B15" s="23" t="s">
        <v>39</v>
      </c>
      <c r="C15" s="23" t="s">
        <v>40</v>
      </c>
      <c r="D15" s="23" t="s">
        <v>41</v>
      </c>
      <c r="E15" s="23" t="s">
        <v>42</v>
      </c>
      <c r="F15" s="23" t="s">
        <v>43</v>
      </c>
      <c r="G15" s="24" t="s">
        <v>44</v>
      </c>
      <c r="H15" s="23" t="s">
        <v>45</v>
      </c>
      <c r="I15" s="23" t="s">
        <v>46</v>
      </c>
    </row>
    <row r="16" spans="1:22" x14ac:dyDescent="0.25">
      <c r="A16" s="25">
        <v>0.3</v>
      </c>
      <c r="B16" s="25">
        <v>33</v>
      </c>
      <c r="C16" s="25">
        <v>18</v>
      </c>
      <c r="D16" s="25">
        <f>B16*C16</f>
        <v>594</v>
      </c>
      <c r="E16" s="25">
        <f>D16*A16</f>
        <v>178.2</v>
      </c>
      <c r="F16" s="25">
        <f t="shared" ref="F16:F24" si="3">E16*1.55</f>
        <v>276.20999999999998</v>
      </c>
      <c r="G16" s="26">
        <f t="shared" ref="G16:G24" si="4">F16*$G$25</f>
        <v>2347.7849999999999</v>
      </c>
      <c r="H16" s="27">
        <f t="shared" ref="H16:H24" si="5">F16*$H$25</f>
        <v>1933.4699999999998</v>
      </c>
      <c r="I16" s="27">
        <f t="shared" ref="I16:I24" si="6">F16*$I$25</f>
        <v>1657.2599999999998</v>
      </c>
    </row>
    <row r="17" spans="1:10" x14ac:dyDescent="0.25">
      <c r="A17" s="28">
        <v>0.4</v>
      </c>
      <c r="B17" s="28">
        <v>33</v>
      </c>
      <c r="C17" s="28">
        <v>18</v>
      </c>
      <c r="D17" s="28">
        <f t="shared" ref="D17:D24" si="7">B17*C17</f>
        <v>594</v>
      </c>
      <c r="E17" s="28">
        <f t="shared" ref="E17:E24" si="8">D17*A17</f>
        <v>237.60000000000002</v>
      </c>
      <c r="F17" s="28">
        <f t="shared" si="3"/>
        <v>368.28000000000003</v>
      </c>
      <c r="G17" s="29">
        <f t="shared" si="4"/>
        <v>3130.38</v>
      </c>
      <c r="H17" s="30">
        <f t="shared" si="5"/>
        <v>2577.96</v>
      </c>
      <c r="I17" s="30">
        <f t="shared" si="6"/>
        <v>2209.6800000000003</v>
      </c>
    </row>
    <row r="18" spans="1:10" x14ac:dyDescent="0.25">
      <c r="A18" s="31">
        <v>0.47</v>
      </c>
      <c r="B18" s="31">
        <v>33</v>
      </c>
      <c r="C18" s="31">
        <v>18</v>
      </c>
      <c r="D18" s="31">
        <f t="shared" si="7"/>
        <v>594</v>
      </c>
      <c r="E18" s="31">
        <f t="shared" si="8"/>
        <v>279.18</v>
      </c>
      <c r="F18" s="31">
        <f t="shared" si="3"/>
        <v>432.72900000000004</v>
      </c>
      <c r="G18" s="32">
        <f t="shared" si="4"/>
        <v>3678.1965000000005</v>
      </c>
      <c r="H18" s="33">
        <f t="shared" si="5"/>
        <v>3029.1030000000001</v>
      </c>
      <c r="I18" s="33">
        <f t="shared" si="6"/>
        <v>2596.3740000000003</v>
      </c>
      <c r="J18" t="s">
        <v>47</v>
      </c>
    </row>
    <row r="19" spans="1:10" x14ac:dyDescent="0.25">
      <c r="A19" s="25">
        <v>0.3</v>
      </c>
      <c r="B19" s="25">
        <v>33</v>
      </c>
      <c r="C19" s="25">
        <v>36</v>
      </c>
      <c r="D19" s="25">
        <f t="shared" si="7"/>
        <v>1188</v>
      </c>
      <c r="E19" s="25">
        <f t="shared" si="8"/>
        <v>356.4</v>
      </c>
      <c r="F19" s="25">
        <f t="shared" si="3"/>
        <v>552.41999999999996</v>
      </c>
      <c r="G19" s="26">
        <f t="shared" si="4"/>
        <v>4695.57</v>
      </c>
      <c r="H19" s="27">
        <f t="shared" si="5"/>
        <v>3866.9399999999996</v>
      </c>
      <c r="I19" s="27">
        <f t="shared" si="6"/>
        <v>3314.5199999999995</v>
      </c>
    </row>
    <row r="20" spans="1:10" x14ac:dyDescent="0.25">
      <c r="A20" s="28">
        <v>0.4</v>
      </c>
      <c r="B20" s="28">
        <v>33</v>
      </c>
      <c r="C20" s="28">
        <v>36</v>
      </c>
      <c r="D20" s="28">
        <f t="shared" si="7"/>
        <v>1188</v>
      </c>
      <c r="E20" s="28">
        <f t="shared" si="8"/>
        <v>475.20000000000005</v>
      </c>
      <c r="F20" s="28">
        <f t="shared" si="3"/>
        <v>736.56000000000006</v>
      </c>
      <c r="G20" s="29">
        <f t="shared" si="4"/>
        <v>6260.76</v>
      </c>
      <c r="H20" s="30">
        <f t="shared" si="5"/>
        <v>5155.92</v>
      </c>
      <c r="I20" s="30">
        <f t="shared" si="6"/>
        <v>4419.3600000000006</v>
      </c>
    </row>
    <row r="21" spans="1:10" x14ac:dyDescent="0.25">
      <c r="A21" s="31">
        <v>0.47</v>
      </c>
      <c r="B21" s="31">
        <v>33</v>
      </c>
      <c r="C21" s="31">
        <v>36</v>
      </c>
      <c r="D21" s="31">
        <f t="shared" si="7"/>
        <v>1188</v>
      </c>
      <c r="E21" s="31">
        <f t="shared" si="8"/>
        <v>558.36</v>
      </c>
      <c r="F21" s="31">
        <f t="shared" si="3"/>
        <v>865.45800000000008</v>
      </c>
      <c r="G21" s="32">
        <f t="shared" si="4"/>
        <v>7356.3930000000009</v>
      </c>
      <c r="H21" s="33">
        <f t="shared" si="5"/>
        <v>6058.2060000000001</v>
      </c>
      <c r="I21" s="33">
        <f t="shared" si="6"/>
        <v>5192.7480000000005</v>
      </c>
      <c r="J21" t="s">
        <v>47</v>
      </c>
    </row>
    <row r="22" spans="1:10" x14ac:dyDescent="0.25">
      <c r="A22" s="25">
        <v>0.3</v>
      </c>
      <c r="B22" s="25">
        <v>33</v>
      </c>
      <c r="C22" s="25">
        <v>48</v>
      </c>
      <c r="D22" s="25">
        <f t="shared" si="7"/>
        <v>1584</v>
      </c>
      <c r="E22" s="25">
        <f t="shared" si="8"/>
        <v>475.2</v>
      </c>
      <c r="F22" s="25">
        <f t="shared" si="3"/>
        <v>736.56000000000006</v>
      </c>
      <c r="G22" s="26">
        <f t="shared" si="4"/>
        <v>6260.76</v>
      </c>
      <c r="H22" s="27">
        <f t="shared" si="5"/>
        <v>5155.92</v>
      </c>
      <c r="I22" s="27">
        <f t="shared" si="6"/>
        <v>4419.3600000000006</v>
      </c>
    </row>
    <row r="23" spans="1:10" x14ac:dyDescent="0.25">
      <c r="A23" s="28">
        <v>0.4</v>
      </c>
      <c r="B23" s="28">
        <v>33</v>
      </c>
      <c r="C23" s="28">
        <v>48</v>
      </c>
      <c r="D23" s="28">
        <f t="shared" si="7"/>
        <v>1584</v>
      </c>
      <c r="E23" s="28">
        <f t="shared" si="8"/>
        <v>633.6</v>
      </c>
      <c r="F23" s="28">
        <f t="shared" si="3"/>
        <v>982.08</v>
      </c>
      <c r="G23" s="29">
        <f t="shared" si="4"/>
        <v>8347.68</v>
      </c>
      <c r="H23" s="30">
        <f t="shared" si="5"/>
        <v>6874.56</v>
      </c>
      <c r="I23" s="30">
        <f t="shared" si="6"/>
        <v>5892.4800000000005</v>
      </c>
    </row>
    <row r="24" spans="1:10" x14ac:dyDescent="0.25">
      <c r="A24" s="31">
        <v>0.47</v>
      </c>
      <c r="B24" s="31">
        <v>33</v>
      </c>
      <c r="C24" s="31">
        <v>48</v>
      </c>
      <c r="D24" s="31">
        <f t="shared" si="7"/>
        <v>1584</v>
      </c>
      <c r="E24" s="31">
        <f t="shared" si="8"/>
        <v>744.4799999999999</v>
      </c>
      <c r="F24" s="31">
        <f t="shared" si="3"/>
        <v>1153.944</v>
      </c>
      <c r="G24" s="32">
        <f t="shared" si="4"/>
        <v>9808.5239999999994</v>
      </c>
      <c r="H24" s="33">
        <f t="shared" si="5"/>
        <v>8077.6080000000002</v>
      </c>
      <c r="I24" s="33">
        <f t="shared" si="6"/>
        <v>6923.6639999999998</v>
      </c>
      <c r="J24" t="s">
        <v>47</v>
      </c>
    </row>
    <row r="25" spans="1:10" x14ac:dyDescent="0.25">
      <c r="D25"/>
      <c r="G25" s="34">
        <v>8.5</v>
      </c>
      <c r="H25" s="35">
        <v>7</v>
      </c>
      <c r="I25" s="35">
        <v>6</v>
      </c>
    </row>
    <row r="27" spans="1:10" x14ac:dyDescent="0.25">
      <c r="A27" s="69" t="s">
        <v>8</v>
      </c>
      <c r="B27" s="69"/>
      <c r="C27" s="69"/>
      <c r="D27" s="69"/>
      <c r="E27" s="69"/>
      <c r="F27" s="69"/>
      <c r="G27" s="69"/>
      <c r="H27" s="69"/>
      <c r="I27" s="69"/>
    </row>
    <row r="29" spans="1:10" x14ac:dyDescent="0.25">
      <c r="A29" s="36"/>
      <c r="B29" s="36" t="s">
        <v>48</v>
      </c>
      <c r="C29" s="36" t="s">
        <v>49</v>
      </c>
      <c r="D29" s="36" t="s">
        <v>50</v>
      </c>
      <c r="E29" s="36" t="s">
        <v>51</v>
      </c>
      <c r="F29" s="36" t="s">
        <v>52</v>
      </c>
      <c r="G29" s="37" t="s">
        <v>53</v>
      </c>
      <c r="H29" s="36" t="s">
        <v>54</v>
      </c>
      <c r="I29" s="38" t="s">
        <v>55</v>
      </c>
    </row>
    <row r="30" spans="1:10" ht="30" x14ac:dyDescent="0.25">
      <c r="A30" s="39" t="s">
        <v>31</v>
      </c>
      <c r="B30" s="40">
        <v>175</v>
      </c>
      <c r="C30" s="41">
        <v>7.8</v>
      </c>
      <c r="D30" s="41">
        <v>600</v>
      </c>
      <c r="E30" s="41">
        <v>90</v>
      </c>
      <c r="F30" s="41">
        <v>7.5</v>
      </c>
      <c r="G30" s="42">
        <f>B30*C30+D30+E30+F30</f>
        <v>2062.5</v>
      </c>
      <c r="H30" s="41">
        <v>3741</v>
      </c>
      <c r="I30" s="42">
        <f>SUM(G30:H30)</f>
        <v>5803.5</v>
      </c>
    </row>
    <row r="31" spans="1:10" ht="30" x14ac:dyDescent="0.25">
      <c r="A31" s="39" t="s">
        <v>33</v>
      </c>
      <c r="B31" s="40">
        <v>350</v>
      </c>
      <c r="C31" s="41">
        <v>4.76</v>
      </c>
      <c r="D31" s="41">
        <v>600</v>
      </c>
      <c r="E31" s="41">
        <v>90</v>
      </c>
      <c r="F31" s="41">
        <v>15</v>
      </c>
      <c r="G31" s="42">
        <f>B31*C31+D31+E31+F31</f>
        <v>2371</v>
      </c>
      <c r="H31" s="41">
        <v>3741</v>
      </c>
      <c r="I31" s="42">
        <f t="shared" ref="I31:I32" si="9">SUM(G31:H31)</f>
        <v>6112</v>
      </c>
    </row>
    <row r="32" spans="1:10" ht="30" x14ac:dyDescent="0.25">
      <c r="A32" s="43" t="s">
        <v>35</v>
      </c>
      <c r="B32" s="40">
        <v>430</v>
      </c>
      <c r="C32" s="41">
        <v>4.25</v>
      </c>
      <c r="D32" s="41">
        <v>600</v>
      </c>
      <c r="E32" s="41">
        <v>90</v>
      </c>
      <c r="F32" s="41">
        <v>18</v>
      </c>
      <c r="G32" s="42">
        <f>B32*C32+D32+E32+F32</f>
        <v>2535.5</v>
      </c>
      <c r="H32" s="41">
        <v>3741</v>
      </c>
      <c r="I32" s="42">
        <f t="shared" si="9"/>
        <v>6276.5</v>
      </c>
    </row>
  </sheetData>
  <mergeCells count="10">
    <mergeCell ref="A27:I27"/>
    <mergeCell ref="A1:F1"/>
    <mergeCell ref="H2:H3"/>
    <mergeCell ref="I2:I3"/>
    <mergeCell ref="J2:J3"/>
    <mergeCell ref="Q2:Q3"/>
    <mergeCell ref="S2:S3"/>
    <mergeCell ref="G2:G3"/>
    <mergeCell ref="T2:T3"/>
    <mergeCell ref="A13:I13"/>
  </mergeCells>
  <dataValidations count="34">
    <dataValidation type="list" allowBlank="1" showInputMessage="1" showErrorMessage="1" sqref="K8:K9">
      <formula1>"1458,0"</formula1>
    </dataValidation>
    <dataValidation type="list" allowBlank="1" showInputMessage="1" showErrorMessage="1" sqref="K6:K7">
      <formula1>"1188,0"</formula1>
    </dataValidation>
    <dataValidation type="list" allowBlank="1" showInputMessage="1" showErrorMessage="1" sqref="K4:K5">
      <formula1>"612,0"</formula1>
    </dataValidation>
    <dataValidation type="list" allowBlank="1" showInputMessage="1" showErrorMessage="1" sqref="C8:C9">
      <mc:AlternateContent xmlns:x12ac="http://schemas.microsoft.com/office/spreadsheetml/2011/1/ac" xmlns:mc="http://schemas.openxmlformats.org/markup-compatibility/2006">
        <mc:Choice Requires="x12ac">
          <x12ac:list>"6276,50",0</x12ac:list>
        </mc:Choice>
        <mc:Fallback>
          <formula1>"6276,50,0"</formula1>
        </mc:Fallback>
      </mc:AlternateContent>
    </dataValidation>
    <dataValidation type="list" allowBlank="1" showInputMessage="1" showErrorMessage="1" sqref="C6:C7">
      <formula1>"6112,0"</formula1>
    </dataValidation>
    <dataValidation type="list" allowBlank="1" showInputMessage="1" showErrorMessage="1" sqref="C4:C5">
      <mc:AlternateContent xmlns:x12ac="http://schemas.microsoft.com/office/spreadsheetml/2011/1/ac" xmlns:mc="http://schemas.openxmlformats.org/markup-compatibility/2006">
        <mc:Choice Requires="x12ac">
          <x12ac:list>"5803,50",0</x12ac:list>
        </mc:Choice>
        <mc:Fallback>
          <formula1>"5803,50,0"</formula1>
        </mc:Fallback>
      </mc:AlternateContent>
    </dataValidation>
    <dataValidation type="list" allowBlank="1" showInputMessage="1" showErrorMessage="1" sqref="N8">
      <mc:AlternateContent xmlns:x12ac="http://schemas.microsoft.com/office/spreadsheetml/2011/1/ac" xmlns:mc="http://schemas.openxmlformats.org/markup-compatibility/2006">
        <mc:Choice Requires="x12ac">
          <x12ac:list>"8739,60",0</x12ac:list>
        </mc:Choice>
        <mc:Fallback>
          <formula1>"8739,60,0"</formula1>
        </mc:Fallback>
      </mc:AlternateContent>
    </dataValidation>
    <dataValidation type="list" allowBlank="1" showInputMessage="1" showErrorMessage="1" sqref="N6:N7">
      <mc:AlternateContent xmlns:x12ac="http://schemas.microsoft.com/office/spreadsheetml/2011/1/ac" xmlns:mc="http://schemas.openxmlformats.org/markup-compatibility/2006">
        <mc:Choice Requires="x12ac">
          <x12ac:list>"8030,60",0</x12ac:list>
        </mc:Choice>
        <mc:Fallback>
          <formula1>"8030,60,0"</formula1>
        </mc:Fallback>
      </mc:AlternateContent>
    </dataValidation>
    <dataValidation type="list" allowBlank="1" showInputMessage="1" showErrorMessage="1" sqref="O4:O5">
      <mc:AlternateContent xmlns:x12ac="http://schemas.microsoft.com/office/spreadsheetml/2011/1/ac" xmlns:mc="http://schemas.openxmlformats.org/markup-compatibility/2006">
        <mc:Choice Requires="x12ac">
          <x12ac:list>"6968,60",0</x12ac:list>
        </mc:Choice>
        <mc:Fallback>
          <formula1>"6968,60,0"</formula1>
        </mc:Fallback>
      </mc:AlternateContent>
    </dataValidation>
    <dataValidation type="list" allowBlank="1" showInputMessage="1" showErrorMessage="1" sqref="B8:B9">
      <mc:AlternateContent xmlns:x12ac="http://schemas.microsoft.com/office/spreadsheetml/2011/1/ac" xmlns:mc="http://schemas.openxmlformats.org/markup-compatibility/2006">
        <mc:Choice Requires="x12ac">
          <x12ac:list>"2535,50",0</x12ac:list>
        </mc:Choice>
        <mc:Fallback>
          <formula1>"2535,50,0"</formula1>
        </mc:Fallback>
      </mc:AlternateContent>
    </dataValidation>
    <dataValidation type="list" allowBlank="1" showInputMessage="1" showErrorMessage="1" sqref="B6:B7">
      <formula1>"2371,0"</formula1>
    </dataValidation>
    <dataValidation type="list" allowBlank="1" showInputMessage="1" showErrorMessage="1" sqref="B4:B5">
      <mc:AlternateContent xmlns:x12ac="http://schemas.microsoft.com/office/spreadsheetml/2011/1/ac" xmlns:mc="http://schemas.openxmlformats.org/markup-compatibility/2006">
        <mc:Choice Requires="x12ac">
          <x12ac:list>"2062,50",0</x12ac:list>
        </mc:Choice>
        <mc:Fallback>
          <formula1>"2062,50,0"</formula1>
        </mc:Fallback>
      </mc:AlternateContent>
    </dataValidation>
    <dataValidation type="list" allowBlank="1" showInputMessage="1" showErrorMessage="1" sqref="E8:E9">
      <formula1>"34125,0"</formula1>
    </dataValidation>
    <dataValidation type="list" allowBlank="1" showInputMessage="1" showErrorMessage="1" sqref="E6:E7">
      <mc:AlternateContent xmlns:x12ac="http://schemas.microsoft.com/office/spreadsheetml/2011/1/ac" xmlns:mc="http://schemas.openxmlformats.org/markup-compatibility/2006">
        <mc:Choice Requires="x12ac">
          <x12ac:list>"29437,5",0</x12ac:list>
        </mc:Choice>
        <mc:Fallback>
          <formula1>"29437,5,0"</formula1>
        </mc:Fallback>
      </mc:AlternateContent>
    </dataValidation>
    <dataValidation type="list" allowBlank="1" showInputMessage="1" showErrorMessage="1" sqref="E4:E5">
      <formula1>"23752,0"</formula1>
    </dataValidation>
    <dataValidation type="list" allowBlank="1" showInputMessage="1" showErrorMessage="1" sqref="P8:P9">
      <formula1>"29160,0"</formula1>
    </dataValidation>
    <dataValidation type="list" allowBlank="1" showInputMessage="1" showErrorMessage="1" sqref="O8:O9">
      <mc:AlternateContent xmlns:x12ac="http://schemas.microsoft.com/office/spreadsheetml/2011/1/ac" xmlns:mc="http://schemas.openxmlformats.org/markup-compatibility/2006">
        <mc:Choice Requires="x12ac">
          <x12ac:list>"10103,60",0</x12ac:list>
        </mc:Choice>
        <mc:Fallback>
          <formula1>"10103,60,0"</formula1>
        </mc:Fallback>
      </mc:AlternateContent>
    </dataValidation>
    <dataValidation type="list" allowBlank="1" showInputMessage="1" showErrorMessage="1" sqref="P6:P7">
      <formula1>"24840,0"</formula1>
    </dataValidation>
    <dataValidation type="list" allowBlank="1" showInputMessage="1" showErrorMessage="1" sqref="O6:O7">
      <mc:AlternateContent xmlns:x12ac="http://schemas.microsoft.com/office/spreadsheetml/2011/1/ac" xmlns:mc="http://schemas.openxmlformats.org/markup-compatibility/2006">
        <mc:Choice Requires="x12ac">
          <x12ac:list>"8303,60",0</x12ac:list>
        </mc:Choice>
        <mc:Fallback>
          <formula1>"8303,60,0"</formula1>
        </mc:Fallback>
      </mc:AlternateContent>
    </dataValidation>
    <dataValidation type="list" allowBlank="1" showInputMessage="1" showErrorMessage="1" sqref="P4:P5">
      <formula1>"18360,0"</formula1>
    </dataValidation>
    <dataValidation type="list" allowBlank="1" showInputMessage="1" showErrorMessage="1" sqref="N9">
      <mc:AlternateContent xmlns:x12ac="http://schemas.microsoft.com/office/spreadsheetml/2011/1/ac" xmlns:mc="http://schemas.openxmlformats.org/markup-compatibility/2006">
        <mc:Choice Requires="x12ac">
          <x12ac:list>"8738,60",0</x12ac:list>
        </mc:Choice>
        <mc:Fallback>
          <formula1>"8738,60,0"</formula1>
        </mc:Fallback>
      </mc:AlternateContent>
    </dataValidation>
    <dataValidation type="list" allowBlank="1" showInputMessage="1" showErrorMessage="1" sqref="N4:N5">
      <mc:AlternateContent xmlns:x12ac="http://schemas.microsoft.com/office/spreadsheetml/2011/1/ac" xmlns:mc="http://schemas.openxmlformats.org/markup-compatibility/2006">
        <mc:Choice Requires="x12ac">
          <x12ac:list>"5603,60",0</x12ac:list>
        </mc:Choice>
        <mc:Fallback>
          <formula1>"5603,60,0"</formula1>
        </mc:Fallback>
      </mc:AlternateContent>
    </dataValidation>
    <dataValidation type="list" allowBlank="1" showInputMessage="1" showErrorMessage="1" sqref="M8:M9">
      <formula1>"13260,0"</formula1>
    </dataValidation>
    <dataValidation type="list" allowBlank="1" showInputMessage="1" showErrorMessage="1" sqref="M6:M7">
      <formula1>"11460,0"</formula1>
    </dataValidation>
    <dataValidation type="list" allowBlank="1" showInputMessage="1" showErrorMessage="1" sqref="M4:M5">
      <formula1>"8760,0"</formula1>
    </dataValidation>
    <dataValidation type="list" allowBlank="1" showInputMessage="1" showErrorMessage="1" sqref="L8:L9">
      <mc:AlternateContent xmlns:x12ac="http://schemas.microsoft.com/office/spreadsheetml/2011/1/ac" xmlns:mc="http://schemas.openxmlformats.org/markup-compatibility/2006">
        <mc:Choice Requires="x12ac">
          <x12ac:list>"5735,60",0</x12ac:list>
        </mc:Choice>
        <mc:Fallback>
          <formula1>"5735,60,0"</formula1>
        </mc:Fallback>
      </mc:AlternateContent>
    </dataValidation>
    <dataValidation type="list" allowBlank="1" showInputMessage="1" showErrorMessage="1" sqref="L6:L7">
      <mc:AlternateContent xmlns:x12ac="http://schemas.microsoft.com/office/spreadsheetml/2011/1/ac" xmlns:mc="http://schemas.openxmlformats.org/markup-compatibility/2006">
        <mc:Choice Requires="x12ac">
          <x12ac:list>"5027,60",0</x12ac:list>
        </mc:Choice>
        <mc:Fallback>
          <formula1>"5027,60,0"</formula1>
        </mc:Fallback>
      </mc:AlternateContent>
    </dataValidation>
    <dataValidation type="list" allowBlank="1" showInputMessage="1" showErrorMessage="1" sqref="L4:L5">
      <mc:AlternateContent xmlns:x12ac="http://schemas.microsoft.com/office/spreadsheetml/2011/1/ac" xmlns:mc="http://schemas.openxmlformats.org/markup-compatibility/2006">
        <mc:Choice Requires="x12ac">
          <x12ac:list>"3965,60",0</x12ac:list>
        </mc:Choice>
        <mc:Fallback>
          <formula1>"3965,60,0"</formula1>
        </mc:Fallback>
      </mc:AlternateContent>
    </dataValidation>
    <dataValidation type="list" allowBlank="1" showInputMessage="1" showErrorMessage="1" sqref="D8:D9">
      <mc:AlternateContent xmlns:x12ac="http://schemas.microsoft.com/office/spreadsheetml/2011/1/ac" xmlns:mc="http://schemas.openxmlformats.org/markup-compatibility/2006">
        <mc:Choice Requires="x12ac">
          <x12ac:list>"€ 7.490,88",0</x12ac:list>
        </mc:Choice>
        <mc:Fallback>
          <formula1>"€ 7.490,88,0"</formula1>
        </mc:Fallback>
      </mc:AlternateContent>
    </dataValidation>
    <dataValidation type="list" allowBlank="1" showInputMessage="1" showErrorMessage="1" sqref="D6:D7">
      <mc:AlternateContent xmlns:x12ac="http://schemas.microsoft.com/office/spreadsheetml/2011/1/ac" xmlns:mc="http://schemas.openxmlformats.org/markup-compatibility/2006">
        <mc:Choice Requires="x12ac">
          <x12ac:list>"€ 6.325,36",0</x12ac:list>
        </mc:Choice>
        <mc:Fallback>
          <formula1>"€ 6.325,36,0"</formula1>
        </mc:Fallback>
      </mc:AlternateContent>
    </dataValidation>
    <dataValidation type="list" allowBlank="1" showInputMessage="1" showErrorMessage="1" sqref="D4:D5">
      <mc:AlternateContent xmlns:x12ac="http://schemas.microsoft.com/office/spreadsheetml/2011/1/ac" xmlns:mc="http://schemas.openxmlformats.org/markup-compatibility/2006">
        <mc:Choice Requires="x12ac">
          <x12ac:list>"€ 4.801,14",0</x12ac:list>
        </mc:Choice>
        <mc:Fallback>
          <formula1>"€ 4.801,14,0"</formula1>
        </mc:Fallback>
      </mc:AlternateContent>
    </dataValidation>
    <dataValidation type="list" allowBlank="1" showInputMessage="1" showErrorMessage="1" sqref="G4 G5">
      <mc:AlternateContent xmlns:x12ac="http://schemas.microsoft.com/office/spreadsheetml/2011/1/ac" xmlns:mc="http://schemas.openxmlformats.org/markup-compatibility/2006">
        <mc:Choice Requires="x12ac">
          <x12ac:list>"6518,10",0</x12ac:list>
        </mc:Choice>
        <mc:Fallback>
          <formula1>"6518,10,0"</formula1>
        </mc:Fallback>
      </mc:AlternateContent>
    </dataValidation>
    <dataValidation type="list" allowBlank="1" showInputMessage="1" showErrorMessage="1" sqref="G6 G7">
      <mc:AlternateContent xmlns:x12ac="http://schemas.microsoft.com/office/spreadsheetml/2011/1/ac" xmlns:mc="http://schemas.openxmlformats.org/markup-compatibility/2006">
        <mc:Choice Requires="x12ac">
          <x12ac:list>"13036,20",0</x12ac:list>
        </mc:Choice>
        <mc:Fallback>
          <formula1>"13036,20,0"</formula1>
        </mc:Fallback>
      </mc:AlternateContent>
    </dataValidation>
    <dataValidation type="list" allowBlank="1" showInputMessage="1" showErrorMessage="1" sqref="G8 G9">
      <mc:AlternateContent xmlns:x12ac="http://schemas.microsoft.com/office/spreadsheetml/2011/1/ac" xmlns:mc="http://schemas.openxmlformats.org/markup-compatibility/2006">
        <mc:Choice Requires="x12ac">
          <x12ac:list>"17339,10",0</x12ac:list>
        </mc:Choice>
        <mc:Fallback>
          <formula1>"17339,10,0"</formula1>
        </mc:Fallback>
      </mc:AlternateContent>
    </dataValidation>
  </dataValidations>
  <pageMargins left="0.7" right="0.7" top="0.75" bottom="0.75" header="0.3" footer="0.3"/>
  <pageSetup paperSize="9" scale="69" orientation="landscape" r:id="rId1"/>
  <rowBreaks count="1" manualBreakCount="1">
    <brk id="50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0"/>
  <sheetViews>
    <sheetView workbookViewId="0">
      <selection activeCell="L17" sqref="L17"/>
    </sheetView>
  </sheetViews>
  <sheetFormatPr defaultRowHeight="15" x14ac:dyDescent="0.25"/>
  <cols>
    <col min="1" max="1" width="13.28515625" bestFit="1" customWidth="1"/>
    <col min="2" max="2" width="26.28515625" bestFit="1" customWidth="1"/>
    <col min="3" max="3" width="12.42578125" bestFit="1" customWidth="1"/>
    <col min="4" max="4" width="16.28515625" style="16" bestFit="1" customWidth="1"/>
    <col min="5" max="5" width="11.42578125" style="16" bestFit="1" customWidth="1"/>
    <col min="6" max="6" width="5.7109375" customWidth="1"/>
    <col min="7" max="7" width="13.7109375" bestFit="1" customWidth="1"/>
    <col min="8" max="8" width="37.5703125" bestFit="1" customWidth="1"/>
    <col min="9" max="9" width="12.42578125" style="16" bestFit="1" customWidth="1"/>
    <col min="10" max="10" width="17.28515625" style="16" bestFit="1" customWidth="1"/>
    <col min="11" max="11" width="11.42578125" bestFit="1" customWidth="1"/>
    <col min="12" max="12" width="5.7109375" customWidth="1"/>
    <col min="13" max="13" width="13.7109375" style="16" bestFit="1" customWidth="1"/>
    <col min="14" max="14" width="27" bestFit="1" customWidth="1"/>
    <col min="15" max="15" width="6" bestFit="1" customWidth="1"/>
    <col min="16" max="16" width="17.28515625" bestFit="1" customWidth="1"/>
    <col min="17" max="17" width="11.42578125" bestFit="1" customWidth="1"/>
  </cols>
  <sheetData>
    <row r="1" spans="1:17" ht="23.25" x14ac:dyDescent="0.35">
      <c r="B1" s="77" t="s">
        <v>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x14ac:dyDescent="0.25">
      <c r="B2" s="44" t="s">
        <v>56</v>
      </c>
      <c r="C2" s="44"/>
      <c r="D2" s="45"/>
      <c r="E2" s="45"/>
      <c r="H2" s="44" t="s">
        <v>56</v>
      </c>
      <c r="I2" s="45"/>
      <c r="J2" s="45"/>
      <c r="K2" s="44"/>
      <c r="N2" s="44" t="s">
        <v>56</v>
      </c>
      <c r="O2" s="44"/>
      <c r="P2" s="44"/>
      <c r="Q2" s="44"/>
    </row>
    <row r="3" spans="1:17" x14ac:dyDescent="0.25">
      <c r="A3" t="s">
        <v>57</v>
      </c>
      <c r="B3" t="s">
        <v>58</v>
      </c>
      <c r="C3" t="s">
        <v>59</v>
      </c>
      <c r="D3" s="16" t="s">
        <v>60</v>
      </c>
      <c r="E3" s="16" t="s">
        <v>61</v>
      </c>
      <c r="G3" t="s">
        <v>57</v>
      </c>
      <c r="H3" t="s">
        <v>58</v>
      </c>
      <c r="I3" t="s">
        <v>59</v>
      </c>
      <c r="J3" s="16" t="s">
        <v>60</v>
      </c>
      <c r="K3" s="16" t="s">
        <v>61</v>
      </c>
      <c r="M3" t="s">
        <v>57</v>
      </c>
      <c r="N3" t="s">
        <v>58</v>
      </c>
      <c r="O3" t="s">
        <v>59</v>
      </c>
      <c r="P3" s="16" t="s">
        <v>60</v>
      </c>
      <c r="Q3" s="16" t="s">
        <v>61</v>
      </c>
    </row>
    <row r="4" spans="1:17" x14ac:dyDescent="0.25">
      <c r="A4" t="s">
        <v>62</v>
      </c>
      <c r="B4" t="s">
        <v>63</v>
      </c>
      <c r="C4">
        <v>96.8</v>
      </c>
      <c r="D4" s="16">
        <v>29.5</v>
      </c>
      <c r="E4" s="16">
        <f>C4*D4</f>
        <v>2855.6</v>
      </c>
      <c r="G4" t="s">
        <v>64</v>
      </c>
      <c r="H4" t="s">
        <v>63</v>
      </c>
      <c r="I4">
        <v>132.80000000000001</v>
      </c>
      <c r="J4" s="16">
        <v>29.5</v>
      </c>
      <c r="K4" s="16">
        <f>I4*J4</f>
        <v>3917.6000000000004</v>
      </c>
      <c r="M4" t="s">
        <v>65</v>
      </c>
      <c r="N4" t="s">
        <v>63</v>
      </c>
      <c r="O4">
        <v>156.80000000000001</v>
      </c>
      <c r="P4" s="16">
        <v>29.5</v>
      </c>
      <c r="Q4" s="16">
        <f>O4*P4</f>
        <v>4625.6000000000004</v>
      </c>
    </row>
    <row r="5" spans="1:17" x14ac:dyDescent="0.25">
      <c r="B5" t="s">
        <v>66</v>
      </c>
      <c r="C5">
        <v>1</v>
      </c>
      <c r="D5" s="16">
        <v>360</v>
      </c>
      <c r="E5" s="16">
        <f t="shared" ref="E5:E6" si="0">C5*D5</f>
        <v>360</v>
      </c>
      <c r="H5" t="s">
        <v>66</v>
      </c>
      <c r="I5">
        <v>1</v>
      </c>
      <c r="J5" s="16">
        <v>360</v>
      </c>
      <c r="K5" s="16">
        <f>I5*J5</f>
        <v>360</v>
      </c>
      <c r="M5"/>
      <c r="N5" t="s">
        <v>66</v>
      </c>
      <c r="O5">
        <v>1</v>
      </c>
      <c r="P5" s="16">
        <v>360</v>
      </c>
      <c r="Q5" s="16">
        <f>O5*P5</f>
        <v>360</v>
      </c>
    </row>
    <row r="6" spans="1:17" x14ac:dyDescent="0.25">
      <c r="B6" t="s">
        <v>67</v>
      </c>
      <c r="C6">
        <v>1</v>
      </c>
      <c r="D6" s="16">
        <v>750</v>
      </c>
      <c r="E6" s="16">
        <f t="shared" si="0"/>
        <v>750</v>
      </c>
      <c r="H6" t="s">
        <v>67</v>
      </c>
      <c r="I6">
        <v>1</v>
      </c>
      <c r="J6" s="16">
        <v>750</v>
      </c>
      <c r="K6" s="16">
        <f>I6*J6</f>
        <v>750</v>
      </c>
      <c r="M6"/>
      <c r="N6" t="s">
        <v>67</v>
      </c>
      <c r="O6">
        <v>1</v>
      </c>
      <c r="P6" s="16">
        <v>750</v>
      </c>
      <c r="Q6" s="16">
        <f>O6*P6</f>
        <v>750</v>
      </c>
    </row>
    <row r="7" spans="1:17" x14ac:dyDescent="0.25">
      <c r="I7"/>
      <c r="K7" s="16"/>
      <c r="M7"/>
      <c r="P7" s="16"/>
      <c r="Q7" s="16"/>
    </row>
    <row r="8" spans="1:17" x14ac:dyDescent="0.25">
      <c r="B8" s="46" t="s">
        <v>68</v>
      </c>
      <c r="C8" s="47"/>
      <c r="D8" s="48"/>
      <c r="E8" s="49">
        <f>SUM(E4:E6)</f>
        <v>3965.6</v>
      </c>
      <c r="H8" s="46" t="s">
        <v>68</v>
      </c>
      <c r="I8" s="47"/>
      <c r="J8" s="48"/>
      <c r="K8" s="49">
        <f>SUM(K4:K6)</f>
        <v>5027.6000000000004</v>
      </c>
      <c r="M8"/>
      <c r="N8" s="46" t="s">
        <v>68</v>
      </c>
      <c r="O8" s="47"/>
      <c r="P8" s="48"/>
      <c r="Q8" s="49">
        <f>SUM(Q4:Q6)</f>
        <v>5735.6</v>
      </c>
    </row>
    <row r="9" spans="1:17" x14ac:dyDescent="0.25">
      <c r="B9" s="50" t="s">
        <v>69</v>
      </c>
      <c r="C9" s="50"/>
      <c r="D9" s="50"/>
      <c r="E9" s="50"/>
      <c r="H9" s="50" t="s">
        <v>69</v>
      </c>
      <c r="I9" s="50"/>
      <c r="J9" s="50"/>
      <c r="K9" s="50"/>
      <c r="M9"/>
      <c r="N9" s="50" t="s">
        <v>69</v>
      </c>
      <c r="O9" s="50"/>
      <c r="P9" s="50"/>
      <c r="Q9" s="50"/>
    </row>
    <row r="10" spans="1:17" x14ac:dyDescent="0.25">
      <c r="B10" s="51" t="s">
        <v>62</v>
      </c>
      <c r="H10" s="51" t="s">
        <v>64</v>
      </c>
      <c r="I10"/>
      <c r="K10" s="16"/>
      <c r="M10"/>
      <c r="N10" s="51" t="s">
        <v>65</v>
      </c>
      <c r="O10" s="16"/>
      <c r="P10" s="52"/>
    </row>
    <row r="11" spans="1:17" x14ac:dyDescent="0.25">
      <c r="B11" s="53" t="s">
        <v>63</v>
      </c>
      <c r="C11" s="54">
        <v>60.8</v>
      </c>
      <c r="D11" s="55">
        <v>29.5</v>
      </c>
      <c r="E11" s="56">
        <f>C11*D11</f>
        <v>1793.6</v>
      </c>
      <c r="H11" s="53" t="s">
        <v>63</v>
      </c>
      <c r="I11" s="54">
        <f>I4-C34</f>
        <v>66.800000000000011</v>
      </c>
      <c r="J11" s="55">
        <v>29.5</v>
      </c>
      <c r="K11" s="56">
        <f>I11*J11</f>
        <v>1970.6000000000004</v>
      </c>
      <c r="M11"/>
      <c r="N11" s="53" t="s">
        <v>63</v>
      </c>
      <c r="O11" s="54">
        <f>O4-O14</f>
        <v>90.800000000000011</v>
      </c>
      <c r="P11" s="16">
        <v>29.5</v>
      </c>
      <c r="Q11" s="56">
        <f>O11*P11</f>
        <v>2678.6000000000004</v>
      </c>
    </row>
    <row r="12" spans="1:17" x14ac:dyDescent="0.25">
      <c r="B12" s="57" t="s">
        <v>66</v>
      </c>
      <c r="C12">
        <v>1</v>
      </c>
      <c r="D12" s="16">
        <v>360</v>
      </c>
      <c r="E12" s="58">
        <f t="shared" ref="E12:E13" si="1">C12*D12</f>
        <v>360</v>
      </c>
      <c r="H12" s="57" t="s">
        <v>66</v>
      </c>
      <c r="I12">
        <v>1</v>
      </c>
      <c r="J12" s="16">
        <v>360</v>
      </c>
      <c r="K12" s="58">
        <f t="shared" ref="K12:K13" si="2">I12*J12</f>
        <v>360</v>
      </c>
      <c r="M12"/>
      <c r="N12" s="57" t="s">
        <v>66</v>
      </c>
      <c r="O12">
        <v>1</v>
      </c>
      <c r="P12" s="16">
        <v>360</v>
      </c>
      <c r="Q12" s="58">
        <f t="shared" ref="Q12:Q13" si="3">O12*P12</f>
        <v>360</v>
      </c>
    </row>
    <row r="13" spans="1:17" x14ac:dyDescent="0.25">
      <c r="B13" s="57" t="s">
        <v>67</v>
      </c>
      <c r="C13">
        <v>1</v>
      </c>
      <c r="D13" s="16">
        <v>750</v>
      </c>
      <c r="E13" s="58">
        <f t="shared" si="1"/>
        <v>750</v>
      </c>
      <c r="H13" s="57" t="s">
        <v>67</v>
      </c>
      <c r="I13">
        <v>1</v>
      </c>
      <c r="J13" s="16">
        <v>750</v>
      </c>
      <c r="K13" s="58">
        <f t="shared" si="2"/>
        <v>750</v>
      </c>
      <c r="M13"/>
      <c r="N13" s="57" t="s">
        <v>67</v>
      </c>
      <c r="O13">
        <v>1</v>
      </c>
      <c r="P13" s="16">
        <v>750</v>
      </c>
      <c r="Q13" s="58">
        <f t="shared" si="3"/>
        <v>750</v>
      </c>
    </row>
    <row r="14" spans="1:17" x14ac:dyDescent="0.25">
      <c r="B14" s="57" t="s">
        <v>70</v>
      </c>
      <c r="C14">
        <v>36</v>
      </c>
      <c r="D14" s="16">
        <v>75</v>
      </c>
      <c r="E14" s="58">
        <f>C14*D14</f>
        <v>2700</v>
      </c>
      <c r="H14" s="57" t="s">
        <v>70</v>
      </c>
      <c r="I14">
        <v>66</v>
      </c>
      <c r="J14" s="16">
        <v>75</v>
      </c>
      <c r="K14" s="58">
        <f>I14*J14</f>
        <v>4950</v>
      </c>
      <c r="M14"/>
      <c r="N14" s="57" t="s">
        <v>70</v>
      </c>
      <c r="O14">
        <v>66</v>
      </c>
      <c r="P14" s="16">
        <v>75</v>
      </c>
      <c r="Q14" s="58">
        <f>O14*P14</f>
        <v>4950</v>
      </c>
    </row>
    <row r="15" spans="1:17" x14ac:dyDescent="0.25">
      <c r="B15" s="46" t="s">
        <v>68</v>
      </c>
      <c r="C15" s="47"/>
      <c r="D15" s="48"/>
      <c r="E15" s="49">
        <f>SUM(E11:E14)</f>
        <v>5603.6</v>
      </c>
      <c r="H15" s="46" t="s">
        <v>68</v>
      </c>
      <c r="I15" s="47"/>
      <c r="J15" s="48"/>
      <c r="K15" s="49">
        <f>SUM(K11:K14)</f>
        <v>8030.6</v>
      </c>
      <c r="M15"/>
      <c r="N15" s="46" t="s">
        <v>68</v>
      </c>
      <c r="O15" s="47"/>
      <c r="P15" s="48"/>
      <c r="Q15" s="49">
        <f>SUM(Q11:Q14)</f>
        <v>8738.6</v>
      </c>
    </row>
    <row r="16" spans="1:17" x14ac:dyDescent="0.25">
      <c r="B16" s="57" t="s">
        <v>63</v>
      </c>
      <c r="C16">
        <v>30.8</v>
      </c>
      <c r="D16" s="16">
        <v>29.5</v>
      </c>
      <c r="E16" s="58">
        <f>C16*D16</f>
        <v>908.6</v>
      </c>
      <c r="H16" s="57" t="s">
        <v>63</v>
      </c>
      <c r="I16">
        <f>I4-C35</f>
        <v>60.800000000000011</v>
      </c>
      <c r="J16" s="16">
        <v>29.5</v>
      </c>
      <c r="K16" s="58">
        <f>I16*J16</f>
        <v>1793.6000000000004</v>
      </c>
      <c r="M16"/>
      <c r="N16" s="57" t="s">
        <v>63</v>
      </c>
      <c r="O16">
        <f>O4-O19</f>
        <v>60.800000000000011</v>
      </c>
      <c r="P16" s="16">
        <v>29.5</v>
      </c>
      <c r="Q16" s="58">
        <f>O16*P16</f>
        <v>1793.6000000000004</v>
      </c>
    </row>
    <row r="17" spans="1:17" x14ac:dyDescent="0.25">
      <c r="B17" s="57" t="s">
        <v>66</v>
      </c>
      <c r="C17">
        <v>1</v>
      </c>
      <c r="D17" s="16">
        <v>360</v>
      </c>
      <c r="E17" s="58">
        <f t="shared" ref="E17:E18" si="4">C17*D17</f>
        <v>360</v>
      </c>
      <c r="H17" s="57" t="s">
        <v>66</v>
      </c>
      <c r="I17">
        <v>1</v>
      </c>
      <c r="J17" s="16">
        <v>360</v>
      </c>
      <c r="K17" s="58">
        <f t="shared" ref="K17:K18" si="5">I17*J17</f>
        <v>360</v>
      </c>
      <c r="M17"/>
      <c r="N17" s="57" t="s">
        <v>66</v>
      </c>
      <c r="O17">
        <v>1</v>
      </c>
      <c r="P17" s="16">
        <v>360</v>
      </c>
      <c r="Q17" s="58">
        <f t="shared" ref="Q17:Q18" si="6">O17*P17</f>
        <v>360</v>
      </c>
    </row>
    <row r="18" spans="1:17" x14ac:dyDescent="0.25">
      <c r="B18" s="57" t="s">
        <v>67</v>
      </c>
      <c r="C18">
        <v>1</v>
      </c>
      <c r="D18" s="16">
        <v>750</v>
      </c>
      <c r="E18" s="58">
        <f t="shared" si="4"/>
        <v>750</v>
      </c>
      <c r="H18" s="57" t="s">
        <v>67</v>
      </c>
      <c r="I18">
        <v>1</v>
      </c>
      <c r="J18" s="16">
        <v>750</v>
      </c>
      <c r="K18" s="58">
        <f t="shared" si="5"/>
        <v>750</v>
      </c>
      <c r="M18"/>
      <c r="N18" s="57" t="s">
        <v>67</v>
      </c>
      <c r="O18">
        <v>1</v>
      </c>
      <c r="P18" s="16">
        <v>750</v>
      </c>
      <c r="Q18" s="58">
        <f t="shared" si="6"/>
        <v>750</v>
      </c>
    </row>
    <row r="19" spans="1:17" x14ac:dyDescent="0.25">
      <c r="B19" s="57" t="s">
        <v>71</v>
      </c>
      <c r="C19">
        <v>66</v>
      </c>
      <c r="D19" s="16">
        <v>75</v>
      </c>
      <c r="E19" s="58">
        <f>C19*D19</f>
        <v>4950</v>
      </c>
      <c r="H19" s="57" t="s">
        <v>71</v>
      </c>
      <c r="I19">
        <v>72</v>
      </c>
      <c r="J19" s="16">
        <v>75</v>
      </c>
      <c r="K19" s="58">
        <f>I19*J19</f>
        <v>5400</v>
      </c>
      <c r="M19"/>
      <c r="N19" s="57" t="s">
        <v>71</v>
      </c>
      <c r="O19">
        <v>96</v>
      </c>
      <c r="P19" s="16">
        <v>75</v>
      </c>
      <c r="Q19" s="58">
        <f>O19*P19</f>
        <v>7200</v>
      </c>
    </row>
    <row r="20" spans="1:17" x14ac:dyDescent="0.25">
      <c r="B20" s="46" t="s">
        <v>68</v>
      </c>
      <c r="C20" s="47"/>
      <c r="D20" s="48"/>
      <c r="E20" s="49">
        <f>SUM(E16:E19)</f>
        <v>6968.6</v>
      </c>
      <c r="H20" s="46" t="s">
        <v>68</v>
      </c>
      <c r="I20" s="47"/>
      <c r="J20" s="48"/>
      <c r="K20" s="49">
        <f>SUM(K16:K19)</f>
        <v>8303.6</v>
      </c>
      <c r="M20"/>
      <c r="N20" s="46" t="s">
        <v>68</v>
      </c>
      <c r="O20" s="47"/>
      <c r="P20" s="48"/>
      <c r="Q20" s="49">
        <f>SUM(Q16:Q19)</f>
        <v>10103.6</v>
      </c>
    </row>
    <row r="21" spans="1:17" x14ac:dyDescent="0.25">
      <c r="B21" s="57" t="s">
        <v>63</v>
      </c>
      <c r="D21" s="16">
        <v>29.5</v>
      </c>
      <c r="E21" s="58">
        <f>C21*D21</f>
        <v>0</v>
      </c>
      <c r="H21" s="57" t="s">
        <v>63</v>
      </c>
      <c r="I21"/>
      <c r="J21" s="16">
        <v>29.5</v>
      </c>
      <c r="K21" s="58">
        <f>I21*J21</f>
        <v>0</v>
      </c>
      <c r="M21"/>
      <c r="N21" s="57" t="s">
        <v>63</v>
      </c>
      <c r="P21" s="16">
        <v>29.5</v>
      </c>
      <c r="Q21" s="58">
        <f>O21*P21</f>
        <v>0</v>
      </c>
    </row>
    <row r="22" spans="1:17" x14ac:dyDescent="0.25">
      <c r="B22" s="57" t="s">
        <v>66</v>
      </c>
      <c r="C22">
        <v>1</v>
      </c>
      <c r="D22" s="16">
        <v>360</v>
      </c>
      <c r="E22" s="58">
        <f t="shared" ref="E22:E23" si="7">C22*D22</f>
        <v>360</v>
      </c>
      <c r="H22" s="57" t="s">
        <v>66</v>
      </c>
      <c r="I22">
        <v>1</v>
      </c>
      <c r="J22" s="16">
        <v>360</v>
      </c>
      <c r="K22" s="58">
        <f t="shared" ref="K22:K23" si="8">I22*J22</f>
        <v>360</v>
      </c>
      <c r="M22"/>
      <c r="N22" s="57" t="s">
        <v>66</v>
      </c>
      <c r="O22">
        <v>1</v>
      </c>
      <c r="P22" s="16">
        <v>360</v>
      </c>
      <c r="Q22" s="58">
        <f t="shared" ref="Q22:Q23" si="9">O22*P22</f>
        <v>360</v>
      </c>
    </row>
    <row r="23" spans="1:17" x14ac:dyDescent="0.25">
      <c r="B23" s="57" t="s">
        <v>67</v>
      </c>
      <c r="C23">
        <v>1</v>
      </c>
      <c r="D23" s="16">
        <v>750</v>
      </c>
      <c r="E23" s="58">
        <f t="shared" si="7"/>
        <v>750</v>
      </c>
      <c r="H23" s="57" t="s">
        <v>67</v>
      </c>
      <c r="I23">
        <v>1</v>
      </c>
      <c r="J23" s="16">
        <v>750</v>
      </c>
      <c r="K23" s="58">
        <f t="shared" si="8"/>
        <v>750</v>
      </c>
      <c r="M23"/>
      <c r="N23" s="57" t="s">
        <v>67</v>
      </c>
      <c r="O23">
        <v>1</v>
      </c>
      <c r="P23" s="16">
        <v>750</v>
      </c>
      <c r="Q23" s="58">
        <f t="shared" si="9"/>
        <v>750</v>
      </c>
    </row>
    <row r="24" spans="1:17" x14ac:dyDescent="0.25">
      <c r="B24" s="57" t="s">
        <v>72</v>
      </c>
      <c r="C24">
        <v>102</v>
      </c>
      <c r="D24" s="16">
        <v>75</v>
      </c>
      <c r="E24" s="58">
        <f>C24*D24</f>
        <v>7650</v>
      </c>
      <c r="H24" s="57" t="s">
        <v>72</v>
      </c>
      <c r="I24">
        <v>138</v>
      </c>
      <c r="J24" s="16">
        <v>75</v>
      </c>
      <c r="K24" s="58">
        <f>I24*J24</f>
        <v>10350</v>
      </c>
      <c r="M24"/>
      <c r="N24" s="57" t="s">
        <v>72</v>
      </c>
      <c r="O24">
        <v>162</v>
      </c>
      <c r="P24" s="16">
        <v>75</v>
      </c>
      <c r="Q24" s="58">
        <f>O24*P24</f>
        <v>12150</v>
      </c>
    </row>
    <row r="25" spans="1:17" x14ac:dyDescent="0.25">
      <c r="B25" s="46" t="s">
        <v>68</v>
      </c>
      <c r="C25" s="59"/>
      <c r="D25" s="60"/>
      <c r="E25" s="49">
        <f>SUM(E21:E24)</f>
        <v>8760</v>
      </c>
      <c r="H25" s="46" t="s">
        <v>68</v>
      </c>
      <c r="I25" s="59"/>
      <c r="J25" s="60"/>
      <c r="K25" s="49">
        <f>SUM(K21:K24)</f>
        <v>11460</v>
      </c>
      <c r="M25"/>
      <c r="N25" s="46" t="s">
        <v>68</v>
      </c>
      <c r="O25" s="59"/>
      <c r="P25" s="60"/>
      <c r="Q25" s="49">
        <f>SUM(Q21:Q24)</f>
        <v>13260</v>
      </c>
    </row>
    <row r="26" spans="1:17" x14ac:dyDescent="0.25">
      <c r="I26"/>
      <c r="K26" s="16"/>
      <c r="M26"/>
      <c r="P26" s="16"/>
      <c r="Q26" s="16"/>
    </row>
    <row r="28" spans="1:17" x14ac:dyDescent="0.25">
      <c r="B28" s="44" t="s">
        <v>73</v>
      </c>
      <c r="C28" s="44"/>
      <c r="D28" s="44"/>
      <c r="E28" s="44"/>
      <c r="H28" s="16"/>
    </row>
    <row r="29" spans="1:17" x14ac:dyDescent="0.25">
      <c r="B29" s="61" t="s">
        <v>58</v>
      </c>
      <c r="C29" s="61" t="s">
        <v>59</v>
      </c>
      <c r="D29" s="62" t="s">
        <v>60</v>
      </c>
      <c r="E29" s="62" t="s">
        <v>61</v>
      </c>
      <c r="H29" s="16"/>
    </row>
    <row r="30" spans="1:17" x14ac:dyDescent="0.25">
      <c r="A30" t="s">
        <v>62</v>
      </c>
      <c r="B30" t="s">
        <v>70</v>
      </c>
      <c r="C30">
        <v>36</v>
      </c>
      <c r="D30" s="16">
        <v>75</v>
      </c>
      <c r="E30" s="16">
        <f>C30*D30</f>
        <v>2700</v>
      </c>
      <c r="H30" s="16"/>
    </row>
    <row r="31" spans="1:17" x14ac:dyDescent="0.25">
      <c r="B31" t="s">
        <v>71</v>
      </c>
      <c r="C31">
        <v>66</v>
      </c>
      <c r="D31" s="16">
        <v>75</v>
      </c>
      <c r="E31" s="16">
        <f t="shared" ref="E31:E40" si="10">C31*D31</f>
        <v>4950</v>
      </c>
      <c r="H31" s="16"/>
    </row>
    <row r="32" spans="1:17" x14ac:dyDescent="0.25">
      <c r="B32" t="s">
        <v>72</v>
      </c>
      <c r="C32">
        <v>102</v>
      </c>
      <c r="D32" s="16">
        <v>75</v>
      </c>
      <c r="E32" s="16">
        <f t="shared" si="10"/>
        <v>7650</v>
      </c>
      <c r="H32" s="16"/>
    </row>
    <row r="33" spans="1:13" x14ac:dyDescent="0.25">
      <c r="H33" s="16"/>
    </row>
    <row r="34" spans="1:13" x14ac:dyDescent="0.25">
      <c r="A34" t="s">
        <v>64</v>
      </c>
      <c r="B34" t="s">
        <v>70</v>
      </c>
      <c r="C34">
        <v>66</v>
      </c>
      <c r="D34" s="16">
        <v>75</v>
      </c>
      <c r="E34" s="16">
        <f t="shared" si="10"/>
        <v>4950</v>
      </c>
      <c r="H34" s="16"/>
      <c r="M34" s="63"/>
    </row>
    <row r="35" spans="1:13" x14ac:dyDescent="0.25">
      <c r="B35" t="s">
        <v>71</v>
      </c>
      <c r="C35">
        <v>72</v>
      </c>
      <c r="D35" s="16">
        <v>75</v>
      </c>
      <c r="E35" s="16">
        <f t="shared" si="10"/>
        <v>5400</v>
      </c>
      <c r="H35" s="16"/>
    </row>
    <row r="36" spans="1:13" x14ac:dyDescent="0.25">
      <c r="B36" t="s">
        <v>72</v>
      </c>
      <c r="C36">
        <v>138</v>
      </c>
      <c r="D36" s="16">
        <v>75</v>
      </c>
      <c r="E36" s="16">
        <f t="shared" si="10"/>
        <v>10350</v>
      </c>
      <c r="H36" s="16"/>
    </row>
    <row r="37" spans="1:13" x14ac:dyDescent="0.25">
      <c r="H37" s="16"/>
    </row>
    <row r="38" spans="1:13" x14ac:dyDescent="0.25">
      <c r="A38" t="s">
        <v>65</v>
      </c>
      <c r="B38" t="s">
        <v>70</v>
      </c>
      <c r="C38">
        <v>66</v>
      </c>
      <c r="D38" s="16">
        <v>75</v>
      </c>
      <c r="E38" s="16">
        <f t="shared" si="10"/>
        <v>4950</v>
      </c>
      <c r="H38" s="16"/>
    </row>
    <row r="39" spans="1:13" x14ac:dyDescent="0.25">
      <c r="B39" t="s">
        <v>71</v>
      </c>
      <c r="C39">
        <v>96</v>
      </c>
      <c r="D39" s="16">
        <v>75</v>
      </c>
      <c r="E39" s="16">
        <f t="shared" si="10"/>
        <v>7200</v>
      </c>
      <c r="H39" s="16"/>
    </row>
    <row r="40" spans="1:13" x14ac:dyDescent="0.25">
      <c r="B40" t="s">
        <v>72</v>
      </c>
      <c r="C40">
        <v>162</v>
      </c>
      <c r="D40" s="16">
        <v>75</v>
      </c>
      <c r="E40" s="16">
        <f t="shared" si="10"/>
        <v>12150</v>
      </c>
      <c r="H40" s="16"/>
    </row>
  </sheetData>
  <mergeCells count="1">
    <mergeCell ref="B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Diverse opties velden</vt:lpstr>
      <vt:lpstr>Hekwerken en ballenvangers</vt:lpstr>
      <vt:lpstr>'Diverse opties velden'!Afdrukbereik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van de Beeten</dc:creator>
  <cp:lastModifiedBy>Stephan Kuijpers</cp:lastModifiedBy>
  <dcterms:created xsi:type="dcterms:W3CDTF">2019-12-10T07:05:49Z</dcterms:created>
  <dcterms:modified xsi:type="dcterms:W3CDTF">2020-01-08T08:00:54Z</dcterms:modified>
</cp:coreProperties>
</file>